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20520" windowHeight="9495"/>
  </bookViews>
  <sheets>
    <sheet name="Anexo" sheetId="3" r:id="rId1"/>
    <sheet name="Becas" sheetId="2" r:id="rId2"/>
    <sheet name="Presupuesto final" sheetId="1" r:id="rId3"/>
  </sheets>
  <calcPr calcId="125725"/>
</workbook>
</file>

<file path=xl/calcChain.xml><?xml version="1.0" encoding="utf-8"?>
<calcChain xmlns="http://schemas.openxmlformats.org/spreadsheetml/2006/main">
  <c r="J8" i="3"/>
  <c r="L8" s="1"/>
  <c r="J9"/>
  <c r="J10"/>
  <c r="J11"/>
  <c r="J12"/>
  <c r="J13"/>
  <c r="J14"/>
  <c r="G16" i="2"/>
  <c r="G22" s="1"/>
  <c r="D5" i="1"/>
  <c r="D7" i="3"/>
  <c r="J7" s="1"/>
  <c r="L9"/>
  <c r="L10"/>
  <c r="L11"/>
  <c r="L12"/>
  <c r="L13"/>
  <c r="L14"/>
  <c r="K15"/>
  <c r="I15"/>
  <c r="H15"/>
  <c r="G15"/>
  <c r="F15"/>
  <c r="E15"/>
  <c r="D15"/>
  <c r="C15"/>
  <c r="B15"/>
  <c r="H15" i="2"/>
  <c r="H21" s="1"/>
  <c r="H14"/>
  <c r="H20" s="1"/>
  <c r="N14"/>
  <c r="G15"/>
  <c r="G21" s="1"/>
  <c r="G14"/>
  <c r="G20" s="1"/>
  <c r="F15"/>
  <c r="F21" s="1"/>
  <c r="F14"/>
  <c r="F20" s="1"/>
  <c r="E15"/>
  <c r="K15" s="1"/>
  <c r="E14"/>
  <c r="E20" s="1"/>
  <c r="K14"/>
  <c r="D15"/>
  <c r="D21" s="1"/>
  <c r="D14"/>
  <c r="D20" s="1"/>
  <c r="J14"/>
  <c r="E13"/>
  <c r="K13" s="1"/>
  <c r="F13"/>
  <c r="F19" s="1"/>
  <c r="G13"/>
  <c r="G19" s="1"/>
  <c r="H13"/>
  <c r="H19" s="1"/>
  <c r="D13"/>
  <c r="D19" s="1"/>
  <c r="H16"/>
  <c r="H22" s="1"/>
  <c r="N16"/>
  <c r="F16"/>
  <c r="F22" s="1"/>
  <c r="E16"/>
  <c r="E22" s="1"/>
  <c r="D16"/>
  <c r="D22" s="1"/>
  <c r="J13"/>
  <c r="N13"/>
  <c r="H9"/>
  <c r="I9" s="1"/>
  <c r="G9"/>
  <c r="F9"/>
  <c r="E9"/>
  <c r="D9"/>
  <c r="I8"/>
  <c r="I7"/>
  <c r="I6"/>
  <c r="I5"/>
  <c r="I30" i="1"/>
  <c r="H30"/>
  <c r="G30"/>
  <c r="F30"/>
  <c r="E30"/>
  <c r="D30"/>
  <c r="C30"/>
  <c r="B30"/>
  <c r="J29"/>
  <c r="J28"/>
  <c r="J27"/>
  <c r="J26"/>
  <c r="J25"/>
  <c r="J24"/>
  <c r="J23"/>
  <c r="J22"/>
  <c r="J21"/>
  <c r="I13"/>
  <c r="G13"/>
  <c r="F13"/>
  <c r="E13"/>
  <c r="D13"/>
  <c r="L13" s="1"/>
  <c r="B13"/>
  <c r="H12"/>
  <c r="H13"/>
  <c r="C12"/>
  <c r="J12" s="1"/>
  <c r="J11"/>
  <c r="J10"/>
  <c r="J9"/>
  <c r="J8"/>
  <c r="J7"/>
  <c r="C6"/>
  <c r="J6"/>
  <c r="J5"/>
  <c r="J15" s="1"/>
  <c r="J4"/>
  <c r="L30"/>
  <c r="C13"/>
  <c r="J32"/>
  <c r="L7" i="3" l="1"/>
  <c r="L15" s="1"/>
  <c r="J15"/>
  <c r="K17" i="2"/>
  <c r="E19"/>
  <c r="E21"/>
  <c r="M13"/>
  <c r="M17" s="1"/>
  <c r="M16"/>
  <c r="L16"/>
  <c r="L17" s="1"/>
  <c r="J15"/>
  <c r="J17" s="1"/>
  <c r="O17" s="1"/>
  <c r="N15"/>
  <c r="N17" s="1"/>
</calcChain>
</file>

<file path=xl/sharedStrings.xml><?xml version="1.0" encoding="utf-8"?>
<sst xmlns="http://schemas.openxmlformats.org/spreadsheetml/2006/main" count="152" uniqueCount="77">
  <si>
    <t>Subsidio del FONARSEC</t>
  </si>
  <si>
    <t>SIM&amp;TEC  S.A.</t>
  </si>
  <si>
    <t>Universidad Nacional de La Plata</t>
  </si>
  <si>
    <t>INVAP S.E.</t>
  </si>
  <si>
    <t>Universidad Nacional de Rio Negro</t>
  </si>
  <si>
    <t>YPF S.A.</t>
  </si>
  <si>
    <t>Universidad Nacional de San Juan</t>
  </si>
  <si>
    <t>Universidad Nacional de Cordoba</t>
  </si>
  <si>
    <t>Subtotal</t>
  </si>
  <si>
    <t>Becas</t>
  </si>
  <si>
    <t>Bienes de capital</t>
  </si>
  <si>
    <t>Consultorias</t>
  </si>
  <si>
    <t>Gs Administrativos</t>
  </si>
  <si>
    <t>Infraestructura</t>
  </si>
  <si>
    <t>Materiales e Insumos</t>
  </si>
  <si>
    <t>RRHH</t>
  </si>
  <si>
    <t>Viajes y viáticos</t>
  </si>
  <si>
    <t>Otros gastos</t>
  </si>
  <si>
    <t>licencias de software</t>
  </si>
  <si>
    <t>Total de cada institución</t>
  </si>
  <si>
    <t>Total instituciones</t>
  </si>
  <si>
    <t>Total rubros</t>
  </si>
  <si>
    <t>Contraparte</t>
  </si>
  <si>
    <t>SIM&amp;TEC S.A.</t>
  </si>
  <si>
    <t>Cambio en el monto de las becas a partir del 2 de setiembre de 2010</t>
  </si>
  <si>
    <t>Cantidad de Becas</t>
  </si>
  <si>
    <t>Tipo de beca</t>
  </si>
  <si>
    <t>Años</t>
  </si>
  <si>
    <t>UNSJ</t>
  </si>
  <si>
    <t>UNLP</t>
  </si>
  <si>
    <t>UNC</t>
  </si>
  <si>
    <t>UNRN</t>
  </si>
  <si>
    <t>GIOL</t>
  </si>
  <si>
    <t>TOTAL</t>
  </si>
  <si>
    <t>$ / beca</t>
  </si>
  <si>
    <t>giol</t>
  </si>
  <si>
    <t>Capacitación (para estudiantes)</t>
  </si>
  <si>
    <t>Inicial (para Doctorado)</t>
  </si>
  <si>
    <t>Superior (Para Post-Doct)</t>
  </si>
  <si>
    <t>Inicial (para Maestrías o CE)</t>
  </si>
  <si>
    <t>CE: carreras de especialización</t>
  </si>
  <si>
    <t xml:space="preserve">Se incorporó el aire acondicionado de precision para </t>
  </si>
  <si>
    <t>CONICET</t>
  </si>
  <si>
    <t>ANEXO I  - PRESUPUESTO INTEGRAL</t>
  </si>
  <si>
    <t>Aporte Contraparte</t>
  </si>
  <si>
    <t>Costo Total Proyecto</t>
  </si>
  <si>
    <t>RUBROS</t>
  </si>
  <si>
    <t>BIENES DE CAPITAL</t>
  </si>
  <si>
    <t>CONSULTORIAS</t>
  </si>
  <si>
    <t>GS ADMINISTRATIVOS</t>
  </si>
  <si>
    <t>INFRAESTRUCTURA</t>
  </si>
  <si>
    <t>MATERIALES E INSUMOS</t>
  </si>
  <si>
    <t>RECURSOS HUMANOS</t>
  </si>
  <si>
    <t>VIAJES Y VIATICOS</t>
  </si>
  <si>
    <t>OTROS COSTOS</t>
  </si>
  <si>
    <t xml:space="preserve"> </t>
  </si>
  <si>
    <t>BECAS</t>
  </si>
  <si>
    <t>Duración</t>
  </si>
  <si>
    <t>Estipendo Inicial</t>
  </si>
  <si>
    <t>Tipo</t>
  </si>
  <si>
    <t>Meses</t>
  </si>
  <si>
    <t>$</t>
  </si>
  <si>
    <t>Doctorado</t>
  </si>
  <si>
    <t xml:space="preserve">Título: </t>
  </si>
  <si>
    <t>Subsidio FS TIC'S</t>
  </si>
  <si>
    <t>FONDO SECTORIAL DE TIC'S</t>
  </si>
  <si>
    <t>Proyecto Ondas</t>
  </si>
  <si>
    <t>Total Subsidio FS TIC'S</t>
  </si>
  <si>
    <t>Institución Beneficiaria</t>
  </si>
  <si>
    <t>Cantidad</t>
  </si>
  <si>
    <t>Nro</t>
  </si>
  <si>
    <t xml:space="preserve">Doctorado </t>
  </si>
  <si>
    <t>Universidad  Nacional de Cordoba</t>
  </si>
  <si>
    <t>Post Doct</t>
  </si>
  <si>
    <t>Consejo Nacional de Investigaciones Cientifica y Tecnológicas</t>
  </si>
  <si>
    <t xml:space="preserve">Capacitación </t>
  </si>
  <si>
    <t xml:space="preserve"> Carrera Especialización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</si>
</sst>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0"/>
      <name val="Garamond"/>
      <family val="1"/>
    </font>
    <font>
      <b/>
      <sz val="10"/>
      <name val="Garamond"/>
      <family val="1"/>
    </font>
    <font>
      <sz val="12"/>
      <name val="Garamond"/>
      <family val="1"/>
    </font>
    <font>
      <b/>
      <sz val="12"/>
      <name val="Garamond"/>
      <family val="1"/>
    </font>
    <font>
      <b/>
      <sz val="16"/>
      <name val="Garamond"/>
      <family val="1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9"/>
      <name val="Calibri"/>
      <family val="2"/>
    </font>
    <font>
      <sz val="14"/>
      <color indexed="10"/>
      <name val="Garamond"/>
      <family val="1"/>
    </font>
    <font>
      <sz val="11"/>
      <color indexed="10"/>
      <name val="Garamond"/>
      <family val="1"/>
    </font>
    <font>
      <sz val="8"/>
      <name val="Calibri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name val="Verdana"/>
      <family val="2"/>
    </font>
    <font>
      <sz val="9"/>
      <name val="Arial"/>
    </font>
    <font>
      <b/>
      <sz val="9"/>
      <name val="Arial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7" xfId="0" applyNumberFormat="1" applyFont="1" applyBorder="1"/>
    <xf numFmtId="2" fontId="4" fillId="0" borderId="4" xfId="0" applyNumberFormat="1" applyFont="1" applyBorder="1"/>
    <xf numFmtId="0" fontId="3" fillId="0" borderId="8" xfId="0" applyFont="1" applyBorder="1"/>
    <xf numFmtId="2" fontId="3" fillId="0" borderId="9" xfId="0" applyNumberFormat="1" applyFont="1" applyBorder="1"/>
    <xf numFmtId="2" fontId="3" fillId="0" borderId="10" xfId="0" applyNumberFormat="1" applyFont="1" applyBorder="1"/>
    <xf numFmtId="2" fontId="3" fillId="0" borderId="11" xfId="0" applyNumberFormat="1" applyFont="1" applyBorder="1"/>
    <xf numFmtId="0" fontId="3" fillId="0" borderId="12" xfId="0" applyFont="1" applyBorder="1"/>
    <xf numFmtId="2" fontId="3" fillId="0" borderId="13" xfId="0" applyNumberFormat="1" applyFont="1" applyBorder="1"/>
    <xf numFmtId="2" fontId="3" fillId="0" borderId="14" xfId="0" applyNumberFormat="1" applyFont="1" applyBorder="1"/>
    <xf numFmtId="2" fontId="3" fillId="0" borderId="15" xfId="0" applyNumberFormat="1" applyFont="1" applyBorder="1"/>
    <xf numFmtId="2" fontId="4" fillId="0" borderId="16" xfId="0" applyNumberFormat="1" applyFont="1" applyBorder="1"/>
    <xf numFmtId="0" fontId="3" fillId="0" borderId="16" xfId="0" applyFont="1" applyBorder="1" applyAlignment="1">
      <alignment wrapText="1"/>
    </xf>
    <xf numFmtId="0" fontId="2" fillId="2" borderId="17" xfId="0" applyFont="1" applyFill="1" applyBorder="1" applyAlignment="1">
      <alignment wrapText="1"/>
    </xf>
    <xf numFmtId="2" fontId="2" fillId="2" borderId="18" xfId="0" applyNumberFormat="1" applyFont="1" applyFill="1" applyBorder="1"/>
    <xf numFmtId="0" fontId="4" fillId="2" borderId="17" xfId="0" applyFont="1" applyFill="1" applyBorder="1"/>
    <xf numFmtId="2" fontId="4" fillId="2" borderId="18" xfId="0" applyNumberFormat="1" applyFont="1" applyFill="1" applyBorder="1"/>
    <xf numFmtId="0" fontId="5" fillId="0" borderId="0" xfId="0" applyFont="1"/>
    <xf numFmtId="0" fontId="4" fillId="0" borderId="0" xfId="0" applyFont="1" applyFill="1" applyBorder="1"/>
    <xf numFmtId="2" fontId="4" fillId="0" borderId="0" xfId="0" applyNumberFormat="1" applyFont="1" applyFill="1" applyBorder="1"/>
    <xf numFmtId="2" fontId="4" fillId="0" borderId="19" xfId="0" applyNumberFormat="1" applyFont="1" applyBorder="1"/>
    <xf numFmtId="2" fontId="4" fillId="0" borderId="18" xfId="0" applyNumberFormat="1" applyFont="1" applyBorder="1"/>
    <xf numFmtId="0" fontId="8" fillId="0" borderId="20" xfId="0" applyFont="1" applyFill="1" applyBorder="1" applyAlignment="1">
      <alignment horizontal="center"/>
    </xf>
    <xf numFmtId="0" fontId="8" fillId="3" borderId="10" xfId="0" applyFont="1" applyFill="1" applyBorder="1"/>
    <xf numFmtId="0" fontId="6" fillId="4" borderId="10" xfId="0" applyFont="1" applyFill="1" applyBorder="1"/>
    <xf numFmtId="0" fontId="0" fillId="0" borderId="10" xfId="0" applyBorder="1"/>
    <xf numFmtId="0" fontId="0" fillId="0" borderId="10" xfId="0" applyFont="1" applyBorder="1"/>
    <xf numFmtId="0" fontId="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Fill="1" applyBorder="1"/>
    <xf numFmtId="0" fontId="6" fillId="3" borderId="0" xfId="0" applyFont="1" applyFill="1" applyBorder="1"/>
    <xf numFmtId="0" fontId="6" fillId="3" borderId="21" xfId="0" applyFont="1" applyFill="1" applyBorder="1"/>
    <xf numFmtId="0" fontId="8" fillId="5" borderId="10" xfId="0" applyFont="1" applyFill="1" applyBorder="1"/>
    <xf numFmtId="0" fontId="0" fillId="0" borderId="0" xfId="0" applyFill="1" applyBorder="1"/>
    <xf numFmtId="2" fontId="0" fillId="0" borderId="0" xfId="0" applyNumberFormat="1"/>
    <xf numFmtId="0" fontId="9" fillId="0" borderId="0" xfId="0" applyFont="1"/>
    <xf numFmtId="0" fontId="12" fillId="0" borderId="3" xfId="0" applyFont="1" applyFill="1" applyBorder="1" applyAlignment="1" applyProtection="1">
      <alignment vertical="center"/>
    </xf>
    <xf numFmtId="0" fontId="13" fillId="0" borderId="17" xfId="0" applyFont="1" applyFill="1" applyBorder="1" applyAlignment="1" applyProtection="1">
      <alignment vertical="center"/>
    </xf>
    <xf numFmtId="0" fontId="13" fillId="0" borderId="19" xfId="0" applyFont="1" applyFill="1" applyBorder="1" applyAlignment="1" applyProtection="1">
      <alignment vertical="center"/>
    </xf>
    <xf numFmtId="0" fontId="13" fillId="0" borderId="18" xfId="0" applyFont="1" applyFill="1" applyBorder="1" applyAlignment="1" applyProtection="1">
      <alignment vertical="center"/>
    </xf>
    <xf numFmtId="0" fontId="0" fillId="0" borderId="4" xfId="0" applyBorder="1"/>
    <xf numFmtId="0" fontId="13" fillId="0" borderId="0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/>
    </xf>
    <xf numFmtId="0" fontId="14" fillId="0" borderId="18" xfId="0" applyFont="1" applyFill="1" applyBorder="1" applyAlignment="1">
      <alignment horizontal="justify"/>
    </xf>
    <xf numFmtId="0" fontId="14" fillId="0" borderId="16" xfId="0" applyFont="1" applyFill="1" applyBorder="1" applyAlignment="1">
      <alignment horizontal="justify"/>
    </xf>
    <xf numFmtId="0" fontId="14" fillId="0" borderId="16" xfId="0" applyFont="1" applyBorder="1"/>
    <xf numFmtId="0" fontId="16" fillId="0" borderId="18" xfId="0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center"/>
    </xf>
    <xf numFmtId="0" fontId="14" fillId="0" borderId="23" xfId="0" applyFont="1" applyBorder="1"/>
    <xf numFmtId="4" fontId="17" fillId="0" borderId="0" xfId="0" applyNumberFormat="1" applyFont="1"/>
    <xf numFmtId="4" fontId="17" fillId="0" borderId="24" xfId="0" applyNumberFormat="1" applyFont="1" applyBorder="1" applyAlignment="1">
      <alignment horizontal="right"/>
    </xf>
    <xf numFmtId="4" fontId="17" fillId="0" borderId="25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8" fillId="0" borderId="27" xfId="0" applyNumberFormat="1" applyFont="1" applyFill="1" applyBorder="1" applyAlignment="1">
      <alignment horizontal="right"/>
    </xf>
    <xf numFmtId="4" fontId="17" fillId="0" borderId="28" xfId="0" applyNumberFormat="1" applyFont="1" applyBorder="1" applyAlignment="1">
      <alignment horizontal="right"/>
    </xf>
    <xf numFmtId="4" fontId="17" fillId="0" borderId="9" xfId="0" applyNumberFormat="1" applyFont="1" applyBorder="1" applyAlignment="1">
      <alignment horizontal="right"/>
    </xf>
    <xf numFmtId="4" fontId="17" fillId="0" borderId="10" xfId="0" applyNumberFormat="1" applyFont="1" applyBorder="1" applyAlignment="1">
      <alignment horizontal="right"/>
    </xf>
    <xf numFmtId="4" fontId="18" fillId="0" borderId="29" xfId="0" applyNumberFormat="1" applyFont="1" applyFill="1" applyBorder="1" applyAlignment="1">
      <alignment horizontal="right"/>
    </xf>
    <xf numFmtId="4" fontId="18" fillId="0" borderId="10" xfId="0" applyNumberFormat="1" applyFont="1" applyFill="1" applyBorder="1" applyAlignment="1">
      <alignment horizontal="right"/>
    </xf>
    <xf numFmtId="0" fontId="14" fillId="0" borderId="30" xfId="0" applyFont="1" applyBorder="1"/>
    <xf numFmtId="4" fontId="17" fillId="0" borderId="31" xfId="0" applyNumberFormat="1" applyFont="1" applyBorder="1" applyAlignment="1">
      <alignment horizontal="right"/>
    </xf>
    <xf numFmtId="4" fontId="17" fillId="0" borderId="32" xfId="0" applyNumberFormat="1" applyFont="1" applyBorder="1" applyAlignment="1">
      <alignment horizontal="right"/>
    </xf>
    <xf numFmtId="4" fontId="17" fillId="0" borderId="33" xfId="0" applyNumberFormat="1" applyFont="1" applyBorder="1" applyAlignment="1">
      <alignment horizontal="right"/>
    </xf>
    <xf numFmtId="4" fontId="18" fillId="0" borderId="34" xfId="0" applyNumberFormat="1" applyFont="1" applyFill="1" applyBorder="1" applyAlignment="1">
      <alignment horizontal="right"/>
    </xf>
    <xf numFmtId="4" fontId="18" fillId="0" borderId="14" xfId="0" applyNumberFormat="1" applyFont="1" applyFill="1" applyBorder="1" applyAlignment="1">
      <alignment horizontal="right"/>
    </xf>
    <xf numFmtId="0" fontId="14" fillId="0" borderId="35" xfId="0" applyFont="1" applyBorder="1"/>
    <xf numFmtId="4" fontId="18" fillId="0" borderId="36" xfId="0" applyNumberFormat="1" applyFont="1" applyFill="1" applyBorder="1" applyAlignment="1">
      <alignment horizontal="right"/>
    </xf>
    <xf numFmtId="4" fontId="18" fillId="0" borderId="16" xfId="0" applyNumberFormat="1" applyFont="1" applyFill="1" applyBorder="1" applyAlignment="1">
      <alignment horizontal="right"/>
    </xf>
    <xf numFmtId="4" fontId="0" fillId="0" borderId="0" xfId="0" applyNumberFormat="1"/>
    <xf numFmtId="0" fontId="14" fillId="6" borderId="0" xfId="0" applyFont="1" applyFill="1" applyAlignment="1">
      <alignment horizontal="center"/>
    </xf>
    <xf numFmtId="0" fontId="14" fillId="0" borderId="2" xfId="0" applyFont="1" applyBorder="1"/>
    <xf numFmtId="4" fontId="14" fillId="0" borderId="37" xfId="0" applyNumberFormat="1" applyFont="1" applyBorder="1" applyAlignment="1">
      <alignment horizontal="center"/>
    </xf>
    <xf numFmtId="4" fontId="14" fillId="6" borderId="2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38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0" xfId="0" applyFont="1" applyBorder="1" applyAlignment="1">
      <alignment wrapText="1"/>
    </xf>
    <xf numFmtId="0" fontId="21" fillId="0" borderId="0" xfId="0" applyFont="1" applyBorder="1" applyAlignment="1">
      <alignment horizontal="center"/>
    </xf>
    <xf numFmtId="4" fontId="22" fillId="6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6" borderId="0" xfId="0" applyNumberFormat="1" applyFill="1" applyBorder="1"/>
    <xf numFmtId="4" fontId="14" fillId="6" borderId="1" xfId="0" applyNumberFormat="1" applyFont="1" applyFill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6" fillId="0" borderId="19" xfId="0" applyFont="1" applyBorder="1" applyAlignment="1">
      <alignment horizontal="center" wrapText="1"/>
    </xf>
    <xf numFmtId="0" fontId="16" fillId="0" borderId="16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5" fillId="0" borderId="0" xfId="0" applyFont="1" applyBorder="1" applyAlignment="1"/>
    <xf numFmtId="0" fontId="0" fillId="0" borderId="0" xfId="0" applyBorder="1"/>
    <xf numFmtId="0" fontId="14" fillId="0" borderId="34" xfId="0" applyFon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23" fillId="0" borderId="35" xfId="0" applyFont="1" applyBorder="1"/>
    <xf numFmtId="0" fontId="23" fillId="0" borderId="17" xfId="0" applyFont="1" applyBorder="1" applyAlignment="1">
      <alignment wrapText="1"/>
    </xf>
    <xf numFmtId="0" fontId="25" fillId="0" borderId="16" xfId="0" applyFont="1" applyBorder="1" applyAlignment="1">
      <alignment horizontal="center"/>
    </xf>
    <xf numFmtId="4" fontId="25" fillId="0" borderId="16" xfId="0" applyNumberFormat="1" applyFont="1" applyBorder="1" applyAlignment="1">
      <alignment horizontal="center"/>
    </xf>
    <xf numFmtId="4" fontId="21" fillId="0" borderId="0" xfId="0" applyNumberFormat="1" applyFont="1" applyBorder="1" applyAlignment="1">
      <alignment horizontal="center"/>
    </xf>
    <xf numFmtId="0" fontId="23" fillId="0" borderId="39" xfId="0" applyFont="1" applyBorder="1" applyAlignment="1">
      <alignment wrapText="1"/>
    </xf>
    <xf numFmtId="0" fontId="0" fillId="0" borderId="23" xfId="0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6" borderId="16" xfId="0" applyNumberFormat="1" applyFill="1" applyBorder="1" applyAlignment="1">
      <alignment horizontal="center"/>
    </xf>
    <xf numFmtId="0" fontId="23" fillId="0" borderId="16" xfId="0" applyFont="1" applyBorder="1" applyAlignment="1">
      <alignment wrapText="1"/>
    </xf>
    <xf numFmtId="4" fontId="2" fillId="0" borderId="0" xfId="0" applyNumberFormat="1" applyFont="1" applyBorder="1"/>
    <xf numFmtId="0" fontId="0" fillId="8" borderId="0" xfId="0" applyFill="1"/>
    <xf numFmtId="0" fontId="0" fillId="8" borderId="0" xfId="0" applyFill="1" applyBorder="1"/>
    <xf numFmtId="0" fontId="23" fillId="8" borderId="17" xfId="0" applyFont="1" applyFill="1" applyBorder="1" applyAlignment="1">
      <alignment wrapText="1"/>
    </xf>
    <xf numFmtId="0" fontId="0" fillId="8" borderId="16" xfId="0" applyFill="1" applyBorder="1" applyAlignment="1">
      <alignment horizontal="center"/>
    </xf>
    <xf numFmtId="4" fontId="0" fillId="8" borderId="16" xfId="0" applyNumberFormat="1" applyFill="1" applyBorder="1" applyAlignment="1">
      <alignment horizontal="center"/>
    </xf>
    <xf numFmtId="0" fontId="0" fillId="8" borderId="10" xfId="0" applyFont="1" applyFill="1" applyBorder="1"/>
    <xf numFmtId="0" fontId="0" fillId="8" borderId="10" xfId="0" applyFill="1" applyBorder="1"/>
    <xf numFmtId="2" fontId="3" fillId="8" borderId="10" xfId="0" applyNumberFormat="1" applyFont="1" applyFill="1" applyBorder="1"/>
    <xf numFmtId="2" fontId="4" fillId="8" borderId="4" xfId="0" applyNumberFormat="1" applyFont="1" applyFill="1" applyBorder="1"/>
    <xf numFmtId="0" fontId="15" fillId="0" borderId="17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4" fontId="24" fillId="0" borderId="17" xfId="0" applyNumberFormat="1" applyFont="1" applyBorder="1" applyAlignment="1">
      <alignment horizontal="center"/>
    </xf>
    <xf numFmtId="4" fontId="24" fillId="0" borderId="19" xfId="0" applyNumberFormat="1" applyFont="1" applyBorder="1" applyAlignment="1">
      <alignment horizontal="center"/>
    </xf>
    <xf numFmtId="4" fontId="24" fillId="0" borderId="18" xfId="0" applyNumberFormat="1" applyFont="1" applyBorder="1" applyAlignment="1">
      <alignment horizontal="center"/>
    </xf>
    <xf numFmtId="0" fontId="24" fillId="8" borderId="17" xfId="0" applyFont="1" applyFill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8" borderId="18" xfId="0" applyFont="1" applyFill="1" applyBorder="1" applyAlignment="1">
      <alignment horizontal="center"/>
    </xf>
    <xf numFmtId="4" fontId="24" fillId="0" borderId="39" xfId="0" applyNumberFormat="1" applyFont="1" applyBorder="1" applyAlignment="1">
      <alignment horizontal="center"/>
    </xf>
    <xf numFmtId="4" fontId="24" fillId="0" borderId="0" xfId="0" applyNumberFormat="1" applyFont="1" applyBorder="1" applyAlignment="1">
      <alignment horizontal="center"/>
    </xf>
    <xf numFmtId="4" fontId="24" fillId="0" borderId="41" xfId="0" applyNumberFormat="1" applyFont="1" applyBorder="1" applyAlignment="1">
      <alignment horizont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3" fillId="0" borderId="15" xfId="0" applyFont="1" applyFill="1" applyBorder="1" applyAlignment="1" applyProtection="1">
      <alignment horizontal="center" vertical="center"/>
    </xf>
    <xf numFmtId="0" fontId="13" fillId="0" borderId="38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4" fillId="0" borderId="17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4" fontId="14" fillId="6" borderId="1" xfId="0" applyNumberFormat="1" applyFont="1" applyFill="1" applyBorder="1" applyAlignment="1">
      <alignment horizontal="center" wrapText="1"/>
    </xf>
    <xf numFmtId="4" fontId="14" fillId="6" borderId="3" xfId="0" applyNumberFormat="1" applyFont="1" applyFill="1" applyBorder="1" applyAlignment="1">
      <alignment horizontal="center" wrapText="1"/>
    </xf>
    <xf numFmtId="4" fontId="14" fillId="6" borderId="40" xfId="0" applyNumberFormat="1" applyFont="1" applyFill="1" applyBorder="1" applyAlignment="1">
      <alignment horizontal="center" wrapText="1"/>
    </xf>
    <xf numFmtId="4" fontId="14" fillId="6" borderId="0" xfId="0" applyNumberFormat="1" applyFont="1" applyFill="1" applyBorder="1" applyAlignment="1">
      <alignment horizontal="center" wrapText="1"/>
    </xf>
    <xf numFmtId="4" fontId="14" fillId="6" borderId="41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7" fillId="7" borderId="0" xfId="0" applyFont="1" applyFill="1" applyAlignment="1">
      <alignment horizontal="center"/>
    </xf>
    <xf numFmtId="0" fontId="10" fillId="0" borderId="39" xfId="0" applyFont="1" applyBorder="1" applyAlignment="1">
      <alignment wrapText="1"/>
    </xf>
    <xf numFmtId="0" fontId="10" fillId="0" borderId="0" xfId="0" applyFont="1" applyAlignment="1">
      <alignment wrapText="1"/>
    </xf>
    <xf numFmtId="4" fontId="17" fillId="0" borderId="24" xfId="0" applyNumberFormat="1" applyFont="1" applyFill="1" applyBorder="1" applyAlignment="1">
      <alignment horizontal="right"/>
    </xf>
    <xf numFmtId="4" fontId="18" fillId="0" borderId="23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workbookViewId="0">
      <selection activeCell="D18" sqref="D18"/>
    </sheetView>
  </sheetViews>
  <sheetFormatPr defaultColWidth="11.42578125" defaultRowHeight="15"/>
  <cols>
    <col min="1" max="1" width="29" customWidth="1"/>
    <col min="3" max="3" width="11.85546875" customWidth="1"/>
    <col min="6" max="6" width="12" customWidth="1"/>
    <col min="10" max="10" width="12.5703125" customWidth="1"/>
    <col min="11" max="11" width="12.42578125" customWidth="1"/>
    <col min="12" max="12" width="13.42578125" customWidth="1"/>
  </cols>
  <sheetData>
    <row r="1" spans="1:14" ht="20.25">
      <c r="A1" s="138" t="s">
        <v>43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46"/>
    </row>
    <row r="2" spans="1:14" ht="16.5" thickBot="1">
      <c r="A2" s="140" t="s">
        <v>65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2"/>
    </row>
    <row r="3" spans="1:14" ht="16.5" thickBot="1">
      <c r="A3" s="47" t="s">
        <v>63</v>
      </c>
      <c r="B3" s="48" t="s">
        <v>66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  <c r="N3" s="50"/>
    </row>
    <row r="4" spans="1:14" ht="16.5" thickBot="1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1"/>
    </row>
    <row r="5" spans="1:14" ht="27" thickBot="1">
      <c r="B5" s="143" t="s">
        <v>64</v>
      </c>
      <c r="C5" s="144"/>
      <c r="D5" s="144"/>
      <c r="E5" s="144"/>
      <c r="F5" s="144"/>
      <c r="G5" s="144"/>
      <c r="H5" s="144"/>
      <c r="I5" s="144"/>
      <c r="J5" s="145"/>
      <c r="K5" s="53" t="s">
        <v>44</v>
      </c>
      <c r="L5" s="54" t="s">
        <v>45</v>
      </c>
    </row>
    <row r="6" spans="1:14" ht="44.25" thickBot="1">
      <c r="A6" s="55" t="s">
        <v>46</v>
      </c>
      <c r="B6" s="93" t="s">
        <v>23</v>
      </c>
      <c r="C6" s="94" t="s">
        <v>2</v>
      </c>
      <c r="D6" s="95" t="s">
        <v>42</v>
      </c>
      <c r="E6" s="96" t="s">
        <v>3</v>
      </c>
      <c r="F6" s="94" t="s">
        <v>4</v>
      </c>
      <c r="G6" s="97" t="s">
        <v>5</v>
      </c>
      <c r="H6" s="94" t="s">
        <v>6</v>
      </c>
      <c r="I6" s="94" t="s">
        <v>7</v>
      </c>
      <c r="J6" s="56" t="s">
        <v>67</v>
      </c>
      <c r="K6" s="57"/>
      <c r="L6" s="57"/>
    </row>
    <row r="7" spans="1:14">
      <c r="A7" s="58" t="s">
        <v>47</v>
      </c>
      <c r="B7" s="59">
        <v>0</v>
      </c>
      <c r="C7" s="60">
        <v>85850</v>
      </c>
      <c r="D7" s="158">
        <f>5183025.09+12936</f>
        <v>5195961.09</v>
      </c>
      <c r="E7" s="60">
        <v>0</v>
      </c>
      <c r="F7" s="61">
        <v>675228</v>
      </c>
      <c r="G7" s="62">
        <v>0</v>
      </c>
      <c r="H7" s="62">
        <v>1340640</v>
      </c>
      <c r="I7" s="62">
        <v>675228</v>
      </c>
      <c r="J7" s="63">
        <f>SUM(B7:I7)</f>
        <v>7972907.0899999999</v>
      </c>
      <c r="K7" s="63">
        <v>0</v>
      </c>
      <c r="L7" s="159">
        <f t="shared" ref="L7:L14" si="0">+J7+K7</f>
        <v>7972907.0899999999</v>
      </c>
    </row>
    <row r="8" spans="1:14">
      <c r="A8" s="58" t="s">
        <v>48</v>
      </c>
      <c r="B8" s="64">
        <v>0</v>
      </c>
      <c r="C8" s="65">
        <v>330824.02</v>
      </c>
      <c r="D8" s="65">
        <v>294236.67</v>
      </c>
      <c r="E8" s="65">
        <v>133750.07999999999</v>
      </c>
      <c r="F8" s="65">
        <v>156193.09</v>
      </c>
      <c r="G8" s="66">
        <v>0</v>
      </c>
      <c r="H8" s="66">
        <v>162296.34</v>
      </c>
      <c r="I8" s="66">
        <v>306193.17</v>
      </c>
      <c r="J8" s="63">
        <f t="shared" ref="J8:J14" si="1">SUM(B8:I8)</f>
        <v>1383493.3699999999</v>
      </c>
      <c r="K8" s="67">
        <v>1303300</v>
      </c>
      <c r="L8" s="68">
        <f t="shared" si="0"/>
        <v>2686793.37</v>
      </c>
    </row>
    <row r="9" spans="1:14">
      <c r="A9" s="58" t="s">
        <v>49</v>
      </c>
      <c r="B9" s="64">
        <v>0</v>
      </c>
      <c r="C9" s="65">
        <v>0</v>
      </c>
      <c r="D9" s="65">
        <v>0</v>
      </c>
      <c r="E9" s="65">
        <v>0</v>
      </c>
      <c r="F9" s="65">
        <v>0</v>
      </c>
      <c r="G9" s="66">
        <v>0</v>
      </c>
      <c r="H9" s="66">
        <v>0</v>
      </c>
      <c r="I9" s="66">
        <v>0</v>
      </c>
      <c r="J9" s="63">
        <f t="shared" si="1"/>
        <v>0</v>
      </c>
      <c r="K9" s="67">
        <v>0</v>
      </c>
      <c r="L9" s="68">
        <f t="shared" si="0"/>
        <v>0</v>
      </c>
    </row>
    <row r="10" spans="1:14">
      <c r="A10" s="58" t="s">
        <v>50</v>
      </c>
      <c r="B10" s="64">
        <v>0</v>
      </c>
      <c r="C10" s="65">
        <v>190000</v>
      </c>
      <c r="D10" s="65">
        <v>0</v>
      </c>
      <c r="E10" s="65">
        <v>0</v>
      </c>
      <c r="F10" s="65">
        <v>100000</v>
      </c>
      <c r="G10" s="66">
        <v>0</v>
      </c>
      <c r="H10" s="66">
        <v>100000</v>
      </c>
      <c r="I10" s="66">
        <v>0</v>
      </c>
      <c r="J10" s="63">
        <f t="shared" si="1"/>
        <v>390000</v>
      </c>
      <c r="K10" s="67">
        <v>0</v>
      </c>
      <c r="L10" s="68">
        <f t="shared" si="0"/>
        <v>390000</v>
      </c>
    </row>
    <row r="11" spans="1:14">
      <c r="A11" s="58" t="s">
        <v>51</v>
      </c>
      <c r="B11" s="64">
        <v>0</v>
      </c>
      <c r="C11" s="65">
        <v>50000</v>
      </c>
      <c r="D11" s="65">
        <v>0</v>
      </c>
      <c r="E11" s="65">
        <v>0</v>
      </c>
      <c r="F11" s="65">
        <v>20000</v>
      </c>
      <c r="G11" s="66">
        <v>0</v>
      </c>
      <c r="H11" s="66">
        <v>88000</v>
      </c>
      <c r="I11" s="66">
        <v>0</v>
      </c>
      <c r="J11" s="63">
        <f t="shared" si="1"/>
        <v>158000</v>
      </c>
      <c r="K11" s="67">
        <v>0</v>
      </c>
      <c r="L11" s="68">
        <f t="shared" si="0"/>
        <v>158000</v>
      </c>
    </row>
    <row r="12" spans="1:14">
      <c r="A12" s="58" t="s">
        <v>52</v>
      </c>
      <c r="B12" s="64">
        <v>0</v>
      </c>
      <c r="C12" s="65">
        <v>0</v>
      </c>
      <c r="D12" s="65">
        <v>0</v>
      </c>
      <c r="E12" s="65">
        <v>0</v>
      </c>
      <c r="F12" s="65">
        <v>0</v>
      </c>
      <c r="G12" s="66">
        <v>0</v>
      </c>
      <c r="H12" s="66">
        <v>0</v>
      </c>
      <c r="I12" s="66">
        <v>0</v>
      </c>
      <c r="J12" s="63">
        <f t="shared" si="1"/>
        <v>0</v>
      </c>
      <c r="K12" s="67">
        <v>9940288</v>
      </c>
      <c r="L12" s="68">
        <f t="shared" si="0"/>
        <v>9940288</v>
      </c>
    </row>
    <row r="13" spans="1:14">
      <c r="A13" s="58" t="s">
        <v>53</v>
      </c>
      <c r="B13" s="64">
        <v>46286.65</v>
      </c>
      <c r="C13" s="65">
        <v>116426.36</v>
      </c>
      <c r="D13" s="65">
        <v>416581.07</v>
      </c>
      <c r="E13" s="65">
        <v>46286.65</v>
      </c>
      <c r="F13" s="65">
        <v>208289.94</v>
      </c>
      <c r="G13" s="66">
        <v>0</v>
      </c>
      <c r="H13" s="66">
        <v>208289.94</v>
      </c>
      <c r="I13" s="66">
        <v>208289.94</v>
      </c>
      <c r="J13" s="63">
        <f t="shared" si="1"/>
        <v>1250450.55</v>
      </c>
      <c r="K13" s="67">
        <v>300000</v>
      </c>
      <c r="L13" s="68">
        <f t="shared" si="0"/>
        <v>1550450.55</v>
      </c>
    </row>
    <row r="14" spans="1:14" ht="15.75" thickBot="1">
      <c r="A14" s="69" t="s">
        <v>54</v>
      </c>
      <c r="B14" s="70">
        <v>94736.84</v>
      </c>
      <c r="C14" s="71">
        <v>139473.68</v>
      </c>
      <c r="D14" s="71">
        <v>947368.45</v>
      </c>
      <c r="E14" s="71">
        <v>94736.84</v>
      </c>
      <c r="F14" s="71">
        <v>122105.25</v>
      </c>
      <c r="G14" s="72">
        <v>0</v>
      </c>
      <c r="H14" s="72">
        <v>101473.68</v>
      </c>
      <c r="I14" s="72">
        <v>142105.25</v>
      </c>
      <c r="J14" s="63">
        <f t="shared" si="1"/>
        <v>1641999.99</v>
      </c>
      <c r="K14" s="73">
        <v>0</v>
      </c>
      <c r="L14" s="74">
        <f t="shared" si="0"/>
        <v>1641999.99</v>
      </c>
    </row>
    <row r="15" spans="1:14" ht="15.75" thickBot="1">
      <c r="A15" s="75" t="s">
        <v>33</v>
      </c>
      <c r="B15" s="76">
        <f>SUM(B7:B14)</f>
        <v>141023.49</v>
      </c>
      <c r="C15" s="76">
        <f t="shared" ref="C15:J15" si="2">SUM(C7:C14)</f>
        <v>912574.06</v>
      </c>
      <c r="D15" s="76">
        <f t="shared" si="2"/>
        <v>6854147.2800000003</v>
      </c>
      <c r="E15" s="76">
        <f t="shared" si="2"/>
        <v>274773.56999999995</v>
      </c>
      <c r="F15" s="76">
        <f t="shared" si="2"/>
        <v>1281816.28</v>
      </c>
      <c r="G15" s="76">
        <f t="shared" si="2"/>
        <v>0</v>
      </c>
      <c r="H15" s="76">
        <f t="shared" si="2"/>
        <v>2000699.96</v>
      </c>
      <c r="I15" s="76">
        <f t="shared" si="2"/>
        <v>1331816.3599999999</v>
      </c>
      <c r="J15" s="77">
        <f t="shared" si="2"/>
        <v>12796851</v>
      </c>
      <c r="K15" s="77">
        <f>SUM(K7:K14)</f>
        <v>11543588</v>
      </c>
      <c r="L15" s="77">
        <f>SUM(L7:L14)</f>
        <v>24340439</v>
      </c>
    </row>
    <row r="16" spans="1:14">
      <c r="J16" s="116"/>
    </row>
    <row r="17" spans="1:13">
      <c r="J17" s="78"/>
      <c r="K17" s="78"/>
      <c r="L17" s="78"/>
    </row>
    <row r="18" spans="1:13">
      <c r="J18" s="78" t="s">
        <v>55</v>
      </c>
      <c r="L18" s="78" t="s">
        <v>55</v>
      </c>
    </row>
    <row r="19" spans="1:13">
      <c r="L19" s="78" t="s">
        <v>55</v>
      </c>
    </row>
    <row r="20" spans="1:13" ht="15.75" thickBot="1">
      <c r="B20" s="79" t="s">
        <v>55</v>
      </c>
      <c r="C20" s="79"/>
      <c r="D20" s="79"/>
      <c r="E20" s="79"/>
      <c r="F20" s="79"/>
      <c r="I20" t="s">
        <v>55</v>
      </c>
      <c r="J20" t="s">
        <v>55</v>
      </c>
      <c r="K20" t="s">
        <v>55</v>
      </c>
      <c r="L20" t="s">
        <v>55</v>
      </c>
      <c r="M20" t="s">
        <v>55</v>
      </c>
    </row>
    <row r="21" spans="1:13" ht="39.75" customHeight="1" thickBot="1">
      <c r="A21" s="80" t="s">
        <v>56</v>
      </c>
      <c r="B21" s="81" t="s">
        <v>57</v>
      </c>
      <c r="C21" s="82" t="s">
        <v>58</v>
      </c>
      <c r="D21" s="92" t="s">
        <v>69</v>
      </c>
      <c r="E21" s="146" t="s">
        <v>68</v>
      </c>
      <c r="F21" s="147"/>
      <c r="G21" s="147"/>
      <c r="H21" s="147"/>
      <c r="I21" s="148"/>
      <c r="L21" s="83"/>
    </row>
    <row r="22" spans="1:13" ht="15.75" thickBot="1">
      <c r="A22" s="102" t="s">
        <v>59</v>
      </c>
      <c r="B22" s="84" t="s">
        <v>60</v>
      </c>
      <c r="C22" s="100" t="s">
        <v>61</v>
      </c>
      <c r="D22" s="103" t="s">
        <v>70</v>
      </c>
      <c r="E22" s="149"/>
      <c r="F22" s="149"/>
      <c r="G22" s="149"/>
      <c r="H22" s="149"/>
      <c r="I22" s="150"/>
      <c r="L22" s="85" t="s">
        <v>55</v>
      </c>
    </row>
    <row r="23" spans="1:13" ht="15.75" thickBot="1">
      <c r="A23" s="106" t="s">
        <v>75</v>
      </c>
      <c r="B23" s="104">
        <v>12</v>
      </c>
      <c r="C23" s="105">
        <v>1700</v>
      </c>
      <c r="D23" s="101">
        <v>4</v>
      </c>
      <c r="E23" s="151" t="s">
        <v>6</v>
      </c>
      <c r="F23" s="152"/>
      <c r="G23" s="152"/>
      <c r="H23" s="152"/>
      <c r="I23" s="153"/>
      <c r="L23" s="86"/>
    </row>
    <row r="24" spans="1:13" ht="15.75" thickBot="1">
      <c r="A24" s="106" t="s">
        <v>75</v>
      </c>
      <c r="B24" s="104">
        <v>12</v>
      </c>
      <c r="C24" s="105">
        <v>1700</v>
      </c>
      <c r="D24" s="101">
        <v>4</v>
      </c>
      <c r="E24" s="126" t="s">
        <v>2</v>
      </c>
      <c r="F24" s="127"/>
      <c r="G24" s="127"/>
      <c r="H24" s="127"/>
      <c r="I24" s="128"/>
      <c r="L24" s="86"/>
    </row>
    <row r="25" spans="1:13" ht="15.75" thickBot="1">
      <c r="A25" s="107" t="s">
        <v>75</v>
      </c>
      <c r="B25" s="108">
        <v>12</v>
      </c>
      <c r="C25" s="109">
        <v>1700</v>
      </c>
      <c r="D25" s="105">
        <v>4</v>
      </c>
      <c r="E25" s="129" t="s">
        <v>4</v>
      </c>
      <c r="F25" s="130"/>
      <c r="G25" s="130"/>
      <c r="H25" s="130"/>
      <c r="I25" s="131"/>
      <c r="L25" s="86"/>
    </row>
    <row r="26" spans="1:13" ht="15.75" thickBot="1">
      <c r="A26" s="107" t="s">
        <v>71</v>
      </c>
      <c r="B26" s="104">
        <v>36</v>
      </c>
      <c r="C26" s="105">
        <v>4613</v>
      </c>
      <c r="D26" s="105">
        <v>3</v>
      </c>
      <c r="E26" s="126" t="s">
        <v>6</v>
      </c>
      <c r="F26" s="127"/>
      <c r="G26" s="127"/>
      <c r="H26" s="127"/>
      <c r="I26" s="128"/>
      <c r="L26" s="86"/>
    </row>
    <row r="27" spans="1:13" ht="15.75" thickBot="1">
      <c r="A27" s="111" t="s">
        <v>62</v>
      </c>
      <c r="B27" s="112">
        <v>36</v>
      </c>
      <c r="C27" s="113">
        <v>3800</v>
      </c>
      <c r="D27" s="113">
        <v>4</v>
      </c>
      <c r="E27" s="126" t="s">
        <v>2</v>
      </c>
      <c r="F27" s="127"/>
      <c r="G27" s="127"/>
      <c r="H27" s="127"/>
      <c r="I27" s="128"/>
      <c r="L27" s="86"/>
    </row>
    <row r="28" spans="1:13" s="117" customFormat="1" ht="15.75" thickBot="1">
      <c r="A28" s="119" t="s">
        <v>71</v>
      </c>
      <c r="B28" s="120">
        <v>36</v>
      </c>
      <c r="C28" s="121">
        <v>3800</v>
      </c>
      <c r="D28" s="121">
        <v>6</v>
      </c>
      <c r="E28" s="132" t="s">
        <v>74</v>
      </c>
      <c r="F28" s="133"/>
      <c r="G28" s="133"/>
      <c r="H28" s="133"/>
      <c r="I28" s="134"/>
      <c r="L28" s="118"/>
    </row>
    <row r="29" spans="1:13" ht="15.75" thickBot="1">
      <c r="A29" s="115" t="s">
        <v>76</v>
      </c>
      <c r="B29" s="112">
        <v>12</v>
      </c>
      <c r="C29" s="113">
        <v>3800</v>
      </c>
      <c r="D29" s="113">
        <v>20</v>
      </c>
      <c r="E29" s="129" t="s">
        <v>72</v>
      </c>
      <c r="F29" s="130"/>
      <c r="G29" s="130"/>
      <c r="H29" s="130"/>
      <c r="I29" s="131"/>
      <c r="L29" s="86"/>
    </row>
    <row r="30" spans="1:13" ht="15.75" thickBot="1">
      <c r="A30" s="115" t="s">
        <v>76</v>
      </c>
      <c r="B30" s="104">
        <v>12</v>
      </c>
      <c r="C30" s="114">
        <v>4771</v>
      </c>
      <c r="D30" s="105">
        <v>8</v>
      </c>
      <c r="E30" s="135" t="s">
        <v>4</v>
      </c>
      <c r="F30" s="136"/>
      <c r="G30" s="136"/>
      <c r="H30" s="136"/>
      <c r="I30" s="137"/>
      <c r="L30" s="86"/>
    </row>
    <row r="31" spans="1:13" ht="15.75" thickBot="1">
      <c r="A31" s="107" t="s">
        <v>73</v>
      </c>
      <c r="B31" s="104">
        <v>24</v>
      </c>
      <c r="C31" s="105">
        <v>5778</v>
      </c>
      <c r="D31" s="105">
        <v>2</v>
      </c>
      <c r="E31" s="126" t="s">
        <v>6</v>
      </c>
      <c r="F31" s="127"/>
      <c r="G31" s="127"/>
      <c r="H31" s="127"/>
      <c r="I31" s="128"/>
      <c r="L31" s="86"/>
    </row>
    <row r="32" spans="1:13" ht="15.75" thickBot="1">
      <c r="A32" s="111" t="s">
        <v>73</v>
      </c>
      <c r="B32" s="112">
        <v>24</v>
      </c>
      <c r="C32" s="113">
        <v>4611</v>
      </c>
      <c r="D32" s="113">
        <v>2</v>
      </c>
      <c r="E32" s="126" t="s">
        <v>2</v>
      </c>
      <c r="F32" s="127"/>
      <c r="G32" s="127"/>
      <c r="H32" s="127"/>
      <c r="I32" s="128"/>
      <c r="L32" s="86"/>
    </row>
    <row r="33" spans="1:12" s="117" customFormat="1" ht="15.75" thickBot="1">
      <c r="A33" s="119" t="s">
        <v>73</v>
      </c>
      <c r="B33" s="120">
        <v>24</v>
      </c>
      <c r="C33" s="121">
        <v>4611</v>
      </c>
      <c r="D33" s="121">
        <v>4</v>
      </c>
      <c r="E33" s="132" t="s">
        <v>74</v>
      </c>
      <c r="F33" s="133"/>
      <c r="G33" s="133"/>
      <c r="H33" s="133"/>
      <c r="I33" s="134"/>
      <c r="L33" s="118"/>
    </row>
    <row r="34" spans="1:12">
      <c r="A34" s="87" t="s">
        <v>55</v>
      </c>
      <c r="B34" s="88" t="s">
        <v>55</v>
      </c>
      <c r="C34" s="88"/>
      <c r="D34" s="110" t="s">
        <v>55</v>
      </c>
      <c r="E34" s="88"/>
      <c r="F34" s="88"/>
      <c r="G34" s="89" t="s">
        <v>55</v>
      </c>
      <c r="H34" s="98"/>
      <c r="I34" s="98"/>
      <c r="J34" s="98"/>
      <c r="K34" s="98"/>
      <c r="L34" s="86"/>
    </row>
    <row r="35" spans="1:12">
      <c r="A35" s="86"/>
      <c r="B35" s="90"/>
      <c r="C35" s="90"/>
      <c r="D35" s="90"/>
      <c r="E35" s="90"/>
      <c r="F35" s="90"/>
      <c r="G35" s="91"/>
      <c r="H35" s="86"/>
      <c r="I35" s="86"/>
      <c r="L35" s="43"/>
    </row>
    <row r="36" spans="1:12">
      <c r="A36" s="86"/>
      <c r="B36" s="86"/>
      <c r="C36" s="86"/>
      <c r="D36" s="86"/>
      <c r="E36" s="86"/>
      <c r="F36" s="86"/>
      <c r="G36" s="86"/>
      <c r="H36" s="86"/>
      <c r="I36" s="86"/>
      <c r="L36" s="78"/>
    </row>
    <row r="37" spans="1:12">
      <c r="A37" s="86"/>
      <c r="B37" s="86"/>
      <c r="C37" s="86"/>
      <c r="D37" s="86"/>
      <c r="E37" s="86"/>
      <c r="F37" s="86"/>
      <c r="G37" s="86"/>
      <c r="H37" s="86"/>
      <c r="I37" s="86"/>
      <c r="L37" s="78" t="s">
        <v>55</v>
      </c>
    </row>
    <row r="38" spans="1:12">
      <c r="A38" s="86"/>
      <c r="B38" s="86"/>
      <c r="C38" s="86"/>
      <c r="D38" s="86"/>
      <c r="E38" s="86"/>
      <c r="F38" s="86"/>
      <c r="G38" s="86"/>
      <c r="H38" s="86"/>
      <c r="I38" s="86"/>
    </row>
    <row r="39" spans="1:12">
      <c r="A39" s="86"/>
      <c r="B39" s="86"/>
      <c r="C39" s="86"/>
      <c r="D39" s="86"/>
      <c r="E39" s="86"/>
      <c r="F39" s="86"/>
      <c r="G39" s="86"/>
      <c r="H39" s="86"/>
      <c r="I39" s="86"/>
    </row>
    <row r="40" spans="1:12">
      <c r="A40" s="86"/>
      <c r="B40" s="86"/>
      <c r="C40" s="99"/>
      <c r="D40" s="99"/>
      <c r="E40" s="86"/>
      <c r="F40" s="86"/>
      <c r="G40" s="86"/>
      <c r="H40" s="86"/>
      <c r="I40" s="86"/>
    </row>
    <row r="41" spans="1:12">
      <c r="A41" s="86"/>
      <c r="B41" s="86"/>
      <c r="C41" s="86"/>
      <c r="D41" s="86"/>
      <c r="E41" s="86"/>
      <c r="F41" s="86"/>
      <c r="G41" s="86"/>
      <c r="H41" s="86"/>
      <c r="I41" s="86"/>
    </row>
    <row r="42" spans="1:12">
      <c r="A42" s="86"/>
      <c r="B42" s="86"/>
      <c r="C42" s="86"/>
      <c r="D42" s="86"/>
      <c r="E42" s="86"/>
      <c r="F42" s="86"/>
      <c r="G42" s="86"/>
      <c r="H42" s="86"/>
      <c r="I42" s="86"/>
    </row>
    <row r="43" spans="1:12">
      <c r="A43" s="86"/>
      <c r="B43" s="86"/>
      <c r="C43" s="86"/>
      <c r="D43" s="86"/>
      <c r="E43" s="86"/>
      <c r="F43" s="86"/>
      <c r="G43" s="86"/>
      <c r="H43" s="86"/>
      <c r="I43" s="86"/>
    </row>
    <row r="44" spans="1:12">
      <c r="A44" s="86"/>
      <c r="B44" s="86"/>
      <c r="C44" s="86"/>
      <c r="D44" s="86"/>
      <c r="E44" s="86"/>
      <c r="F44" s="86"/>
      <c r="G44" s="86"/>
      <c r="H44" s="86"/>
      <c r="I44" s="86"/>
    </row>
    <row r="45" spans="1:12">
      <c r="A45" s="86"/>
      <c r="B45" s="86"/>
      <c r="C45" s="86"/>
      <c r="D45" s="86"/>
      <c r="E45" s="86"/>
      <c r="F45" s="86"/>
      <c r="G45" s="86"/>
      <c r="H45" s="86"/>
      <c r="I45" s="86"/>
    </row>
    <row r="46" spans="1:12">
      <c r="A46" s="86"/>
      <c r="B46" s="86"/>
      <c r="C46" s="86"/>
      <c r="D46" s="86"/>
      <c r="E46" s="86"/>
      <c r="F46" s="86"/>
      <c r="G46" s="86"/>
      <c r="H46" s="86"/>
      <c r="I46" s="86"/>
    </row>
    <row r="47" spans="1:12">
      <c r="A47" s="86"/>
      <c r="B47" s="86"/>
      <c r="C47" s="86"/>
      <c r="D47" s="86"/>
      <c r="E47" s="86"/>
      <c r="F47" s="86"/>
      <c r="G47" s="86"/>
      <c r="H47" s="86"/>
      <c r="I47" s="86"/>
    </row>
    <row r="48" spans="1:12">
      <c r="A48" s="86"/>
      <c r="B48" s="86"/>
      <c r="C48" s="86"/>
      <c r="D48" s="86"/>
      <c r="E48" s="86"/>
      <c r="F48" s="86"/>
      <c r="G48" s="86"/>
      <c r="H48" s="86"/>
      <c r="I48" s="86"/>
    </row>
    <row r="49" spans="1:9">
      <c r="A49" s="86"/>
      <c r="B49" s="86"/>
      <c r="C49" s="86"/>
      <c r="D49" s="86"/>
      <c r="E49" s="86"/>
      <c r="F49" s="86"/>
      <c r="G49" s="86"/>
      <c r="H49" s="86"/>
      <c r="I49" s="86"/>
    </row>
    <row r="50" spans="1:9">
      <c r="A50" s="86"/>
      <c r="B50" s="86"/>
      <c r="C50" s="86"/>
      <c r="D50" s="86"/>
      <c r="E50" s="86"/>
      <c r="F50" s="86"/>
      <c r="G50" s="86"/>
      <c r="H50" s="86"/>
      <c r="I50" s="86"/>
    </row>
    <row r="51" spans="1:9">
      <c r="A51" s="86"/>
      <c r="B51" s="86"/>
      <c r="C51" s="86"/>
      <c r="D51" s="86"/>
      <c r="E51" s="86"/>
      <c r="F51" s="86"/>
      <c r="G51" s="86"/>
      <c r="H51" s="86"/>
      <c r="I51" s="86"/>
    </row>
    <row r="52" spans="1:9">
      <c r="A52" s="99"/>
      <c r="B52" s="99"/>
      <c r="C52" s="99"/>
      <c r="D52" s="99"/>
      <c r="E52" s="99"/>
      <c r="F52" s="99"/>
      <c r="G52" s="99"/>
      <c r="H52" s="99"/>
      <c r="I52" s="99"/>
    </row>
    <row r="53" spans="1:9">
      <c r="A53" s="99"/>
      <c r="B53" s="99"/>
      <c r="C53" s="99"/>
      <c r="D53" s="99"/>
      <c r="E53" s="99"/>
      <c r="F53" s="99"/>
      <c r="G53" s="99"/>
      <c r="H53" s="99"/>
      <c r="I53" s="99"/>
    </row>
    <row r="54" spans="1:9">
      <c r="A54" s="99"/>
      <c r="B54" s="99"/>
      <c r="C54" s="99"/>
      <c r="D54" s="99"/>
      <c r="E54" s="99"/>
      <c r="F54" s="99"/>
      <c r="G54" s="99"/>
      <c r="H54" s="99"/>
      <c r="I54" s="99"/>
    </row>
    <row r="55" spans="1:9">
      <c r="A55" s="99"/>
      <c r="B55" s="99"/>
      <c r="C55" s="99"/>
      <c r="D55" s="99"/>
      <c r="E55" s="99"/>
      <c r="F55" s="99"/>
      <c r="G55" s="99"/>
      <c r="H55" s="99"/>
      <c r="I55" s="99"/>
    </row>
    <row r="56" spans="1:9">
      <c r="A56" s="99"/>
      <c r="B56" s="99"/>
      <c r="C56" s="99"/>
      <c r="D56" s="99"/>
      <c r="E56" s="99"/>
      <c r="F56" s="99"/>
      <c r="G56" s="99"/>
      <c r="H56" s="99"/>
      <c r="I56" s="99"/>
    </row>
    <row r="57" spans="1:9">
      <c r="A57" s="99"/>
      <c r="B57" s="99"/>
      <c r="C57" s="99"/>
      <c r="D57" s="99"/>
      <c r="E57" s="99"/>
      <c r="F57" s="99"/>
      <c r="G57" s="99"/>
      <c r="H57" s="99"/>
      <c r="I57" s="99"/>
    </row>
    <row r="58" spans="1:9">
      <c r="A58" s="99"/>
      <c r="B58" s="99"/>
      <c r="C58" s="99"/>
      <c r="D58" s="99"/>
      <c r="E58" s="99"/>
      <c r="F58" s="99"/>
      <c r="G58" s="99"/>
      <c r="H58" s="99"/>
      <c r="I58" s="99"/>
    </row>
    <row r="59" spans="1:9">
      <c r="A59" s="99"/>
      <c r="B59" s="99"/>
      <c r="C59" s="99"/>
      <c r="D59" s="99"/>
      <c r="E59" s="99"/>
      <c r="F59" s="99"/>
      <c r="G59" s="99"/>
      <c r="H59" s="99"/>
      <c r="I59" s="99"/>
    </row>
    <row r="60" spans="1:9">
      <c r="A60" s="99"/>
      <c r="B60" s="99"/>
      <c r="C60" s="99"/>
      <c r="D60" s="99"/>
      <c r="E60" s="99"/>
      <c r="F60" s="99"/>
      <c r="G60" s="99"/>
      <c r="H60" s="99"/>
      <c r="I60" s="99"/>
    </row>
    <row r="61" spans="1:9">
      <c r="A61" s="99"/>
      <c r="B61" s="99"/>
      <c r="C61" s="99"/>
      <c r="D61" s="99"/>
      <c r="E61" s="99"/>
      <c r="F61" s="99"/>
      <c r="G61" s="99"/>
      <c r="H61" s="99"/>
      <c r="I61" s="99"/>
    </row>
    <row r="62" spans="1:9">
      <c r="A62" s="99"/>
      <c r="B62" s="99"/>
      <c r="C62" s="99"/>
      <c r="D62" s="99"/>
      <c r="E62" s="99"/>
      <c r="F62" s="99"/>
      <c r="G62" s="99"/>
      <c r="H62" s="99"/>
      <c r="I62" s="99"/>
    </row>
    <row r="63" spans="1:9">
      <c r="A63" s="99"/>
      <c r="B63" s="99"/>
      <c r="C63" s="99"/>
      <c r="D63" s="99"/>
      <c r="E63" s="99"/>
      <c r="F63" s="99"/>
      <c r="G63" s="99"/>
      <c r="H63" s="99"/>
      <c r="I63" s="99"/>
    </row>
  </sheetData>
  <mergeCells count="15">
    <mergeCell ref="E26:I26"/>
    <mergeCell ref="E24:I24"/>
    <mergeCell ref="E25:I25"/>
    <mergeCell ref="A1:L1"/>
    <mergeCell ref="A2:N2"/>
    <mergeCell ref="B5:J5"/>
    <mergeCell ref="E21:I22"/>
    <mergeCell ref="E23:I23"/>
    <mergeCell ref="E27:I27"/>
    <mergeCell ref="E29:I29"/>
    <mergeCell ref="E28:I28"/>
    <mergeCell ref="E33:I33"/>
    <mergeCell ref="E30:I30"/>
    <mergeCell ref="E31:I31"/>
    <mergeCell ref="E32:I32"/>
  </mergeCells>
  <phoneticPr fontId="11" type="noConversion"/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2"/>
  <sheetViews>
    <sheetView workbookViewId="0">
      <selection activeCell="O23" sqref="O23"/>
    </sheetView>
  </sheetViews>
  <sheetFormatPr defaultColWidth="9.140625" defaultRowHeight="15"/>
  <cols>
    <col min="1" max="1" width="28.140625" customWidth="1"/>
    <col min="2" max="2" width="7.42578125" customWidth="1"/>
    <col min="3" max="3" width="6.85546875" customWidth="1"/>
    <col min="4" max="4" width="7.5703125" customWidth="1"/>
    <col min="5" max="5" width="8" customWidth="1"/>
    <col min="6" max="6" width="7.140625" customWidth="1"/>
    <col min="7" max="7" width="7.28515625" customWidth="1"/>
    <col min="8" max="8" width="7.5703125" customWidth="1"/>
    <col min="9" max="9" width="6.85546875" customWidth="1"/>
    <col min="10" max="10" width="10" customWidth="1"/>
    <col min="11" max="16" width="11" customWidth="1"/>
    <col min="17" max="17" width="11.28515625" bestFit="1" customWidth="1"/>
  </cols>
  <sheetData>
    <row r="2" spans="1:15">
      <c r="C2" t="s">
        <v>24</v>
      </c>
    </row>
    <row r="3" spans="1:15" ht="18.75">
      <c r="D3" s="154" t="s">
        <v>25</v>
      </c>
      <c r="E3" s="154"/>
      <c r="F3" s="154"/>
      <c r="G3" s="154"/>
      <c r="H3" s="154"/>
      <c r="I3" s="154"/>
      <c r="J3" s="32"/>
    </row>
    <row r="4" spans="1:15" ht="18.75">
      <c r="A4" s="33" t="s">
        <v>26</v>
      </c>
      <c r="B4" s="33" t="s">
        <v>27</v>
      </c>
      <c r="C4" s="33"/>
      <c r="D4" s="34" t="s">
        <v>28</v>
      </c>
      <c r="E4" s="34" t="s">
        <v>29</v>
      </c>
      <c r="F4" s="34" t="s">
        <v>30</v>
      </c>
      <c r="G4" s="34" t="s">
        <v>31</v>
      </c>
      <c r="H4" s="34" t="s">
        <v>32</v>
      </c>
      <c r="I4" s="34" t="s">
        <v>33</v>
      </c>
    </row>
    <row r="5" spans="1:15">
      <c r="A5" s="35" t="s">
        <v>36</v>
      </c>
      <c r="B5" s="35">
        <v>1</v>
      </c>
      <c r="C5" s="35"/>
      <c r="D5" s="36">
        <v>4</v>
      </c>
      <c r="E5" s="36">
        <v>4</v>
      </c>
      <c r="F5" s="36"/>
      <c r="G5" s="36">
        <v>4</v>
      </c>
      <c r="H5" s="122">
        <v>0</v>
      </c>
      <c r="I5" s="36">
        <f>SUM(D5:H5)</f>
        <v>12</v>
      </c>
      <c r="K5">
        <v>20</v>
      </c>
    </row>
    <row r="6" spans="1:15">
      <c r="A6" s="35" t="s">
        <v>37</v>
      </c>
      <c r="B6" s="35">
        <v>3</v>
      </c>
      <c r="C6" s="35"/>
      <c r="D6" s="36">
        <v>3</v>
      </c>
      <c r="E6" s="36">
        <v>4</v>
      </c>
      <c r="F6" s="36"/>
      <c r="G6" s="36"/>
      <c r="H6" s="122">
        <v>6</v>
      </c>
      <c r="I6" s="36">
        <f>SUM(D6:H6)</f>
        <v>13</v>
      </c>
    </row>
    <row r="7" spans="1:15">
      <c r="A7" s="35" t="s">
        <v>38</v>
      </c>
      <c r="B7" s="35">
        <v>2</v>
      </c>
      <c r="C7" s="35"/>
      <c r="D7" s="36">
        <v>2</v>
      </c>
      <c r="E7" s="36">
        <v>2</v>
      </c>
      <c r="F7" s="36"/>
      <c r="G7" s="36"/>
      <c r="H7" s="122">
        <v>4</v>
      </c>
      <c r="I7" s="36">
        <f>SUM(D7:H7)</f>
        <v>8</v>
      </c>
    </row>
    <row r="8" spans="1:15">
      <c r="A8" s="35" t="s">
        <v>39</v>
      </c>
      <c r="B8" s="35">
        <v>1</v>
      </c>
      <c r="C8" s="35"/>
      <c r="D8" s="36"/>
      <c r="E8" s="36"/>
      <c r="F8" s="36">
        <v>20</v>
      </c>
      <c r="G8" s="36">
        <v>8</v>
      </c>
      <c r="H8" s="122">
        <v>0</v>
      </c>
      <c r="I8" s="36">
        <f>SUM(D8:H8)</f>
        <v>28</v>
      </c>
    </row>
    <row r="9" spans="1:15">
      <c r="C9" s="35" t="s">
        <v>33</v>
      </c>
      <c r="D9" s="34">
        <f>SUM(D5:D8)</f>
        <v>9</v>
      </c>
      <c r="E9" s="34">
        <f>SUM(E5:E8)</f>
        <v>10</v>
      </c>
      <c r="F9" s="34">
        <f>SUM(F5:F8)</f>
        <v>20</v>
      </c>
      <c r="G9" s="34">
        <f>SUM(G5:G8)</f>
        <v>12</v>
      </c>
      <c r="H9" s="34">
        <f>SUM(H5:H8)</f>
        <v>10</v>
      </c>
      <c r="I9" s="34">
        <f>SUM(D9:H9)</f>
        <v>61</v>
      </c>
    </row>
    <row r="10" spans="1:15">
      <c r="D10" s="37"/>
      <c r="E10" s="37"/>
      <c r="F10" s="37"/>
      <c r="G10" s="37"/>
      <c r="H10" s="37"/>
      <c r="I10" s="37"/>
    </row>
    <row r="11" spans="1:15">
      <c r="C11" s="38"/>
      <c r="D11" s="155" t="s">
        <v>34</v>
      </c>
      <c r="E11" s="155"/>
      <c r="F11" s="155"/>
      <c r="G11" s="155"/>
      <c r="H11" s="155"/>
      <c r="I11" s="37"/>
    </row>
    <row r="12" spans="1:15" ht="18.75">
      <c r="A12" s="33" t="s">
        <v>26</v>
      </c>
      <c r="B12" s="33" t="s">
        <v>27</v>
      </c>
      <c r="C12" s="39"/>
      <c r="D12" s="40" t="s">
        <v>28</v>
      </c>
      <c r="E12" s="41" t="s">
        <v>29</v>
      </c>
      <c r="F12" s="41" t="s">
        <v>30</v>
      </c>
      <c r="G12" s="41" t="s">
        <v>31</v>
      </c>
      <c r="H12" s="41" t="s">
        <v>32</v>
      </c>
      <c r="I12" s="37"/>
      <c r="J12" s="42" t="s">
        <v>28</v>
      </c>
      <c r="K12" s="42" t="s">
        <v>29</v>
      </c>
      <c r="L12" s="42" t="s">
        <v>30</v>
      </c>
      <c r="M12" s="42" t="s">
        <v>31</v>
      </c>
      <c r="N12" s="42" t="s">
        <v>35</v>
      </c>
      <c r="O12" s="42" t="s">
        <v>33</v>
      </c>
    </row>
    <row r="13" spans="1:15">
      <c r="A13" s="35" t="s">
        <v>36</v>
      </c>
      <c r="B13" s="35">
        <v>1</v>
      </c>
      <c r="C13" s="43"/>
      <c r="D13" s="36">
        <f>1700*12</f>
        <v>20400</v>
      </c>
      <c r="E13" s="36">
        <f>1700*12</f>
        <v>20400</v>
      </c>
      <c r="F13" s="36">
        <f>1700*12</f>
        <v>20400</v>
      </c>
      <c r="G13" s="36">
        <f>1700*12</f>
        <v>20400</v>
      </c>
      <c r="H13" s="36">
        <f>1700*12</f>
        <v>20400</v>
      </c>
      <c r="I13" s="37"/>
      <c r="J13" s="35">
        <f>D13*D5</f>
        <v>81600</v>
      </c>
      <c r="K13" s="35">
        <f>E13*E5</f>
        <v>81600</v>
      </c>
      <c r="L13" s="35"/>
      <c r="M13" s="35">
        <f>G13*G5</f>
        <v>81600</v>
      </c>
      <c r="N13" s="123">
        <f>H13*H5</f>
        <v>0</v>
      </c>
      <c r="O13" s="35"/>
    </row>
    <row r="14" spans="1:15">
      <c r="A14" s="35" t="s">
        <v>37</v>
      </c>
      <c r="B14" s="35">
        <v>3</v>
      </c>
      <c r="C14" s="43"/>
      <c r="D14" s="36">
        <f>4613*12*3</f>
        <v>166068</v>
      </c>
      <c r="E14" s="36">
        <f>3800*12*3</f>
        <v>136800</v>
      </c>
      <c r="F14" s="36">
        <f>3800*12*3</f>
        <v>136800</v>
      </c>
      <c r="G14" s="36">
        <f>4771*12*3</f>
        <v>171756</v>
      </c>
      <c r="H14" s="36">
        <f>3800*12*3</f>
        <v>136800</v>
      </c>
      <c r="I14" s="37"/>
      <c r="J14" s="35">
        <f>D14*D6</f>
        <v>498204</v>
      </c>
      <c r="K14" s="35">
        <f>E14*E6</f>
        <v>547200</v>
      </c>
      <c r="L14" s="35"/>
      <c r="M14" s="35"/>
      <c r="N14" s="35">
        <f>H14*H6</f>
        <v>820800</v>
      </c>
      <c r="O14" s="35"/>
    </row>
    <row r="15" spans="1:15">
      <c r="A15" s="35" t="s">
        <v>38</v>
      </c>
      <c r="B15" s="35">
        <v>2</v>
      </c>
      <c r="C15" s="43"/>
      <c r="D15" s="36">
        <f>5778*12*2</f>
        <v>138672</v>
      </c>
      <c r="E15" s="36">
        <f>4611*12*2</f>
        <v>110664</v>
      </c>
      <c r="F15" s="36">
        <f>4611*12*2</f>
        <v>110664</v>
      </c>
      <c r="G15" s="36">
        <f>5982*12*2</f>
        <v>143568</v>
      </c>
      <c r="H15" s="36">
        <f>4611*12*2</f>
        <v>110664</v>
      </c>
      <c r="I15" s="37"/>
      <c r="J15" s="35">
        <f>D15*2</f>
        <v>277344</v>
      </c>
      <c r="K15" s="35">
        <f>E15*2</f>
        <v>221328</v>
      </c>
      <c r="L15" s="35"/>
      <c r="M15" s="35"/>
      <c r="N15" s="35">
        <f>H15*H7</f>
        <v>442656</v>
      </c>
      <c r="O15" s="35"/>
    </row>
    <row r="16" spans="1:15">
      <c r="A16" s="35" t="s">
        <v>39</v>
      </c>
      <c r="B16" s="35">
        <v>1</v>
      </c>
      <c r="C16" s="43"/>
      <c r="D16" s="36">
        <f>4613*12</f>
        <v>55356</v>
      </c>
      <c r="E16" s="36">
        <f>3800*12</f>
        <v>45600</v>
      </c>
      <c r="F16" s="36">
        <f>3800*12</f>
        <v>45600</v>
      </c>
      <c r="G16" s="36">
        <f>4771*12</f>
        <v>57252</v>
      </c>
      <c r="H16" s="36">
        <f>3800*12</f>
        <v>45600</v>
      </c>
      <c r="I16" s="37"/>
      <c r="J16" s="35"/>
      <c r="K16" s="35"/>
      <c r="L16" s="35">
        <f>F16*F8</f>
        <v>912000</v>
      </c>
      <c r="M16" s="35">
        <f>G16*G8</f>
        <v>458016</v>
      </c>
      <c r="N16" s="123">
        <f>H16*H8</f>
        <v>0</v>
      </c>
      <c r="O16" s="35"/>
    </row>
    <row r="17" spans="1:15" ht="18.75">
      <c r="J17" s="42">
        <f>SUM(J13:J16)</f>
        <v>857148</v>
      </c>
      <c r="K17" s="42">
        <f>SUM(K13:K16)</f>
        <v>850128</v>
      </c>
      <c r="L17" s="42">
        <f>SUM(L13:L16)</f>
        <v>912000</v>
      </c>
      <c r="M17" s="42">
        <f>SUM(M13:M16)</f>
        <v>539616</v>
      </c>
      <c r="N17" s="42">
        <f>SUM(N13:N16)</f>
        <v>1263456</v>
      </c>
      <c r="O17" s="42">
        <f>SUM(I17:N17)</f>
        <v>4422348</v>
      </c>
    </row>
    <row r="19" spans="1:15">
      <c r="A19" t="s">
        <v>40</v>
      </c>
      <c r="D19">
        <f>+D13/12</f>
        <v>1700</v>
      </c>
      <c r="E19">
        <f>+E13/12</f>
        <v>1700</v>
      </c>
      <c r="F19">
        <f>+F13/12</f>
        <v>1700</v>
      </c>
      <c r="G19">
        <f>+G13/12</f>
        <v>1700</v>
      </c>
      <c r="H19">
        <f>+H13/12</f>
        <v>1700</v>
      </c>
    </row>
    <row r="20" spans="1:15">
      <c r="D20">
        <f>+D14/36</f>
        <v>4613</v>
      </c>
      <c r="E20">
        <f>+E14/36</f>
        <v>3800</v>
      </c>
      <c r="F20">
        <f>+F14/36</f>
        <v>3800</v>
      </c>
      <c r="G20">
        <f>+G14/36</f>
        <v>4771</v>
      </c>
      <c r="H20">
        <f>+H14/36</f>
        <v>3800</v>
      </c>
    </row>
    <row r="21" spans="1:15">
      <c r="D21">
        <f>+D15/24</f>
        <v>5778</v>
      </c>
      <c r="E21">
        <f>+E15/24</f>
        <v>4611</v>
      </c>
      <c r="F21">
        <f>+F15/24</f>
        <v>4611</v>
      </c>
      <c r="G21">
        <f>+G15/24</f>
        <v>5982</v>
      </c>
      <c r="H21">
        <f>+H15/24</f>
        <v>4611</v>
      </c>
    </row>
    <row r="22" spans="1:15">
      <c r="D22">
        <f>+D16/12</f>
        <v>4613</v>
      </c>
      <c r="E22">
        <f>+E16/12</f>
        <v>3800</v>
      </c>
      <c r="F22">
        <f>+F16/12</f>
        <v>3800</v>
      </c>
      <c r="G22">
        <f>+G16/12</f>
        <v>4771</v>
      </c>
      <c r="H22">
        <f>+H16/12</f>
        <v>3800</v>
      </c>
      <c r="L22" s="44"/>
    </row>
  </sheetData>
  <mergeCells count="2">
    <mergeCell ref="D3:I3"/>
    <mergeCell ref="D11:H11"/>
  </mergeCells>
  <phoneticPr fontId="1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2"/>
  <sheetViews>
    <sheetView topLeftCell="A20" workbookViewId="0">
      <selection activeCell="M3" sqref="M3"/>
    </sheetView>
  </sheetViews>
  <sheetFormatPr defaultColWidth="11.42578125" defaultRowHeight="12.75"/>
  <cols>
    <col min="1" max="1" width="20.140625" style="1" customWidth="1"/>
    <col min="2" max="10" width="14.7109375" style="1" customWidth="1"/>
    <col min="11" max="11" width="11.42578125" style="1"/>
    <col min="12" max="12" width="12.42578125" style="1" bestFit="1" customWidth="1"/>
    <col min="13" max="16384" width="11.42578125" style="1"/>
  </cols>
  <sheetData>
    <row r="1" spans="1:12" ht="21">
      <c r="D1" s="27" t="s">
        <v>0</v>
      </c>
    </row>
    <row r="2" spans="1:12" ht="16.5" thickBo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ht="69" customHeight="1" thickBot="1">
      <c r="A3" s="2"/>
      <c r="B3" s="3" t="s">
        <v>1</v>
      </c>
      <c r="C3" s="4" t="s">
        <v>2</v>
      </c>
      <c r="D3" s="5" t="s">
        <v>42</v>
      </c>
      <c r="E3" s="6" t="s">
        <v>3</v>
      </c>
      <c r="F3" s="4" t="s">
        <v>4</v>
      </c>
      <c r="G3" s="7" t="s">
        <v>5</v>
      </c>
      <c r="H3" s="4" t="s">
        <v>6</v>
      </c>
      <c r="I3" s="4" t="s">
        <v>7</v>
      </c>
      <c r="J3" s="6" t="s">
        <v>8</v>
      </c>
    </row>
    <row r="4" spans="1:12" ht="20.25" customHeight="1" thickBot="1">
      <c r="A4" s="8" t="s">
        <v>9</v>
      </c>
      <c r="B4" s="9">
        <v>0</v>
      </c>
      <c r="C4" s="10">
        <v>850128</v>
      </c>
      <c r="D4" s="10">
        <v>1276392</v>
      </c>
      <c r="E4" s="10">
        <v>0</v>
      </c>
      <c r="F4" s="10">
        <v>635799</v>
      </c>
      <c r="G4" s="10">
        <v>0</v>
      </c>
      <c r="H4" s="10">
        <v>857148</v>
      </c>
      <c r="I4" s="11">
        <v>912000</v>
      </c>
      <c r="J4" s="12">
        <f>SUM(B4:I4)</f>
        <v>4531467</v>
      </c>
    </row>
    <row r="5" spans="1:12" ht="30.75" customHeight="1" thickBot="1">
      <c r="A5" s="13" t="s">
        <v>10</v>
      </c>
      <c r="B5" s="14">
        <v>0</v>
      </c>
      <c r="C5" s="15">
        <v>85850</v>
      </c>
      <c r="D5" s="124">
        <f>5183025.09+12936</f>
        <v>5195961.09</v>
      </c>
      <c r="E5" s="15">
        <v>0</v>
      </c>
      <c r="F5" s="15">
        <v>675228</v>
      </c>
      <c r="G5" s="15">
        <v>0</v>
      </c>
      <c r="H5" s="15">
        <v>1340640</v>
      </c>
      <c r="I5" s="16">
        <v>675228</v>
      </c>
      <c r="J5" s="125">
        <f t="shared" ref="J5:J12" si="0">SUM(B5:I5)</f>
        <v>7972907.0899999999</v>
      </c>
      <c r="K5" s="156" t="s">
        <v>41</v>
      </c>
      <c r="L5" s="157"/>
    </row>
    <row r="6" spans="1:12" ht="20.25" customHeight="1" thickBot="1">
      <c r="A6" s="13" t="s">
        <v>11</v>
      </c>
      <c r="B6" s="14">
        <v>0</v>
      </c>
      <c r="C6" s="15">
        <f>150787.58+133750.08+46286.36</f>
        <v>330824.01999999996</v>
      </c>
      <c r="D6" s="15">
        <v>294236.67</v>
      </c>
      <c r="E6" s="15">
        <v>133750.07999999999</v>
      </c>
      <c r="F6" s="15">
        <v>156193.09</v>
      </c>
      <c r="G6" s="15">
        <v>0</v>
      </c>
      <c r="H6" s="15">
        <v>162296.34</v>
      </c>
      <c r="I6" s="16">
        <v>306193.17</v>
      </c>
      <c r="J6" s="12">
        <f t="shared" si="0"/>
        <v>1383493.3699999999</v>
      </c>
    </row>
    <row r="7" spans="1:12" ht="20.25" customHeight="1" thickBot="1">
      <c r="A7" s="13" t="s">
        <v>12</v>
      </c>
      <c r="B7" s="14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6">
        <v>0</v>
      </c>
      <c r="J7" s="12">
        <f t="shared" si="0"/>
        <v>0</v>
      </c>
    </row>
    <row r="8" spans="1:12" ht="20.25" customHeight="1" thickBot="1">
      <c r="A8" s="13" t="s">
        <v>13</v>
      </c>
      <c r="B8" s="14">
        <v>0</v>
      </c>
      <c r="C8" s="15">
        <v>190000</v>
      </c>
      <c r="D8" s="15">
        <v>0</v>
      </c>
      <c r="E8" s="15">
        <v>0</v>
      </c>
      <c r="F8" s="15">
        <v>100000</v>
      </c>
      <c r="G8" s="15">
        <v>0</v>
      </c>
      <c r="H8" s="15">
        <v>100000</v>
      </c>
      <c r="I8" s="16">
        <v>0</v>
      </c>
      <c r="J8" s="12">
        <f t="shared" si="0"/>
        <v>390000</v>
      </c>
    </row>
    <row r="9" spans="1:12" ht="20.25" customHeight="1" thickBot="1">
      <c r="A9" s="13" t="s">
        <v>14</v>
      </c>
      <c r="B9" s="14">
        <v>0</v>
      </c>
      <c r="C9" s="15">
        <v>50000</v>
      </c>
      <c r="D9" s="15">
        <v>0</v>
      </c>
      <c r="E9" s="15">
        <v>0</v>
      </c>
      <c r="F9" s="15">
        <v>20000</v>
      </c>
      <c r="G9" s="15">
        <v>0</v>
      </c>
      <c r="H9" s="15">
        <v>88000</v>
      </c>
      <c r="I9" s="16">
        <v>0</v>
      </c>
      <c r="J9" s="12">
        <f t="shared" si="0"/>
        <v>158000</v>
      </c>
    </row>
    <row r="10" spans="1:12" ht="20.25" customHeight="1" thickBot="1">
      <c r="A10" s="13" t="s">
        <v>15</v>
      </c>
      <c r="B10" s="14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6">
        <v>0</v>
      </c>
      <c r="J10" s="12">
        <f t="shared" si="0"/>
        <v>0</v>
      </c>
    </row>
    <row r="11" spans="1:12" ht="20.25" customHeight="1" thickBot="1">
      <c r="A11" s="13" t="s">
        <v>16</v>
      </c>
      <c r="B11" s="14">
        <v>46286.65</v>
      </c>
      <c r="C11" s="15">
        <v>116426.36</v>
      </c>
      <c r="D11" s="15">
        <v>416581.07</v>
      </c>
      <c r="E11" s="15">
        <v>46286.65</v>
      </c>
      <c r="F11" s="15">
        <v>208289.94</v>
      </c>
      <c r="G11" s="15">
        <v>0</v>
      </c>
      <c r="H11" s="15">
        <v>208289.94</v>
      </c>
      <c r="I11" s="16">
        <v>208289.94</v>
      </c>
      <c r="J11" s="12">
        <f t="shared" si="0"/>
        <v>1250450.55</v>
      </c>
    </row>
    <row r="12" spans="1:12" ht="20.25" customHeight="1" thickBot="1">
      <c r="A12" s="17" t="s">
        <v>17</v>
      </c>
      <c r="B12" s="18">
        <v>94736.84</v>
      </c>
      <c r="C12" s="19">
        <f>189473.68-C9</f>
        <v>139473.68</v>
      </c>
      <c r="D12" s="19">
        <v>947368.45</v>
      </c>
      <c r="E12" s="19">
        <v>94736.84</v>
      </c>
      <c r="F12" s="19">
        <v>122105.25</v>
      </c>
      <c r="G12" s="19">
        <v>0</v>
      </c>
      <c r="H12" s="19">
        <f>189473.68-H9</f>
        <v>101473.68</v>
      </c>
      <c r="I12" s="20">
        <v>142105.25</v>
      </c>
      <c r="J12" s="21">
        <f t="shared" si="0"/>
        <v>1641999.99</v>
      </c>
      <c r="K12" s="45" t="s">
        <v>18</v>
      </c>
    </row>
    <row r="13" spans="1:12" ht="32.25" thickBot="1">
      <c r="A13" s="22" t="s">
        <v>19</v>
      </c>
      <c r="B13" s="21">
        <f>SUM(B4:B12)</f>
        <v>141023.49</v>
      </c>
      <c r="C13" s="30">
        <f t="shared" ref="C13:I13" si="1">SUM(C4:C12)</f>
        <v>1762702.06</v>
      </c>
      <c r="D13" s="21">
        <f t="shared" si="1"/>
        <v>8130539.2800000003</v>
      </c>
      <c r="E13" s="30">
        <f t="shared" si="1"/>
        <v>274773.56999999995</v>
      </c>
      <c r="F13" s="21">
        <f t="shared" si="1"/>
        <v>1917615.28</v>
      </c>
      <c r="G13" s="30">
        <f t="shared" si="1"/>
        <v>0</v>
      </c>
      <c r="H13" s="21">
        <f t="shared" si="1"/>
        <v>2857847.96</v>
      </c>
      <c r="I13" s="31">
        <f t="shared" si="1"/>
        <v>2243816.36</v>
      </c>
      <c r="J13" s="2"/>
      <c r="K13" s="23" t="s">
        <v>20</v>
      </c>
      <c r="L13" s="24">
        <f>SUM(B13:I13)</f>
        <v>17328318</v>
      </c>
    </row>
    <row r="14" spans="1:12" ht="16.5" thickBot="1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2" ht="16.5" thickBot="1">
      <c r="A15" s="2"/>
      <c r="B15" s="2"/>
      <c r="C15" s="2"/>
      <c r="D15" s="2"/>
      <c r="E15" s="2"/>
      <c r="F15" s="2"/>
      <c r="G15" s="2"/>
      <c r="H15" s="2"/>
      <c r="I15" s="25" t="s">
        <v>21</v>
      </c>
      <c r="J15" s="26">
        <f>SUM(J4:J12)</f>
        <v>17328318</v>
      </c>
    </row>
    <row r="16" spans="1:12" ht="15.75">
      <c r="A16" s="2"/>
      <c r="B16" s="2"/>
      <c r="C16" s="2"/>
      <c r="D16" s="2"/>
      <c r="E16" s="2"/>
      <c r="F16" s="2"/>
      <c r="G16" s="2"/>
      <c r="H16" s="2"/>
      <c r="I16" s="28"/>
      <c r="J16" s="29"/>
    </row>
    <row r="17" spans="1:12" ht="15.75">
      <c r="A17" s="2"/>
      <c r="B17" s="2"/>
      <c r="C17" s="2"/>
      <c r="D17" s="2"/>
      <c r="E17" s="2"/>
      <c r="F17" s="2"/>
      <c r="G17" s="2"/>
      <c r="H17" s="2"/>
      <c r="I17" s="28"/>
      <c r="J17" s="29"/>
    </row>
    <row r="18" spans="1:12" ht="21">
      <c r="A18" s="2"/>
      <c r="B18" s="2"/>
      <c r="C18" s="2"/>
      <c r="D18" s="27" t="s">
        <v>22</v>
      </c>
      <c r="E18" s="2"/>
      <c r="F18" s="2"/>
      <c r="G18" s="2"/>
      <c r="H18" s="2"/>
      <c r="I18" s="2"/>
      <c r="J18" s="2"/>
    </row>
    <row r="19" spans="1:12" ht="16.5" thickBot="1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2" ht="48" thickBot="1">
      <c r="A20" s="2"/>
      <c r="B20" s="3" t="s">
        <v>23</v>
      </c>
      <c r="C20" s="4" t="s">
        <v>2</v>
      </c>
      <c r="D20" s="5" t="s">
        <v>42</v>
      </c>
      <c r="E20" s="6" t="s">
        <v>3</v>
      </c>
      <c r="F20" s="4" t="s">
        <v>4</v>
      </c>
      <c r="G20" s="7" t="s">
        <v>5</v>
      </c>
      <c r="H20" s="4" t="s">
        <v>6</v>
      </c>
      <c r="I20" s="4" t="s">
        <v>7</v>
      </c>
      <c r="J20" s="6" t="s">
        <v>8</v>
      </c>
    </row>
    <row r="21" spans="1:12" ht="16.5" thickBot="1">
      <c r="A21" s="8" t="s">
        <v>9</v>
      </c>
      <c r="B21" s="9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1">
        <v>0</v>
      </c>
      <c r="J21" s="21">
        <f>SUM(B21:I21)</f>
        <v>0</v>
      </c>
    </row>
    <row r="22" spans="1:12" ht="16.5" thickBot="1">
      <c r="A22" s="13" t="s">
        <v>10</v>
      </c>
      <c r="B22" s="14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6">
        <v>0</v>
      </c>
      <c r="J22" s="21">
        <f t="shared" ref="J22:J29" si="2">SUM(B22:I22)</f>
        <v>0</v>
      </c>
    </row>
    <row r="23" spans="1:12" ht="16.5" thickBot="1">
      <c r="A23" s="13" t="s">
        <v>11</v>
      </c>
      <c r="B23" s="14">
        <v>0</v>
      </c>
      <c r="C23" s="15">
        <v>0</v>
      </c>
      <c r="D23" s="15">
        <v>0</v>
      </c>
      <c r="E23" s="15">
        <v>400000</v>
      </c>
      <c r="F23" s="15">
        <v>0</v>
      </c>
      <c r="G23" s="15">
        <v>903300</v>
      </c>
      <c r="H23" s="15">
        <v>0</v>
      </c>
      <c r="I23" s="16">
        <v>0</v>
      </c>
      <c r="J23" s="21">
        <f t="shared" si="2"/>
        <v>1303300</v>
      </c>
    </row>
    <row r="24" spans="1:12" ht="16.5" thickBot="1">
      <c r="A24" s="13" t="s">
        <v>12</v>
      </c>
      <c r="B24" s="14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6">
        <v>0</v>
      </c>
      <c r="J24" s="21">
        <f t="shared" si="2"/>
        <v>0</v>
      </c>
    </row>
    <row r="25" spans="1:12" ht="16.5" thickBot="1">
      <c r="A25" s="13" t="s">
        <v>13</v>
      </c>
      <c r="B25" s="14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6">
        <v>0</v>
      </c>
      <c r="J25" s="21">
        <f t="shared" si="2"/>
        <v>0</v>
      </c>
    </row>
    <row r="26" spans="1:12" ht="16.5" thickBot="1">
      <c r="A26" s="13" t="s">
        <v>14</v>
      </c>
      <c r="B26" s="14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6">
        <v>0</v>
      </c>
      <c r="J26" s="21">
        <f t="shared" si="2"/>
        <v>0</v>
      </c>
    </row>
    <row r="27" spans="1:12" ht="16.5" thickBot="1">
      <c r="A27" s="13" t="s">
        <v>15</v>
      </c>
      <c r="B27" s="14">
        <v>391000</v>
      </c>
      <c r="C27" s="15">
        <v>575400</v>
      </c>
      <c r="D27" s="15">
        <v>309420</v>
      </c>
      <c r="E27" s="15">
        <v>4044000</v>
      </c>
      <c r="F27" s="15">
        <v>224428</v>
      </c>
      <c r="G27" s="15">
        <v>2177600</v>
      </c>
      <c r="H27" s="15">
        <v>2002440</v>
      </c>
      <c r="I27" s="16">
        <v>216000</v>
      </c>
      <c r="J27" s="21">
        <f t="shared" si="2"/>
        <v>9940288</v>
      </c>
    </row>
    <row r="28" spans="1:12" ht="16.5" thickBot="1">
      <c r="A28" s="13" t="s">
        <v>16</v>
      </c>
      <c r="B28" s="14">
        <v>0</v>
      </c>
      <c r="C28" s="15">
        <v>0</v>
      </c>
      <c r="D28" s="15">
        <v>0</v>
      </c>
      <c r="E28" s="15">
        <v>200000</v>
      </c>
      <c r="F28" s="15">
        <v>0</v>
      </c>
      <c r="G28" s="15">
        <v>100000</v>
      </c>
      <c r="H28" s="15">
        <v>0</v>
      </c>
      <c r="I28" s="16">
        <v>0</v>
      </c>
      <c r="J28" s="21">
        <f t="shared" si="2"/>
        <v>300000</v>
      </c>
    </row>
    <row r="29" spans="1:12" ht="16.5" thickBot="1">
      <c r="A29" s="17" t="s">
        <v>17</v>
      </c>
      <c r="B29" s="18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20">
        <v>0</v>
      </c>
      <c r="J29" s="21">
        <f t="shared" si="2"/>
        <v>0</v>
      </c>
    </row>
    <row r="30" spans="1:12" ht="32.25" thickBot="1">
      <c r="A30" s="22" t="s">
        <v>19</v>
      </c>
      <c r="B30" s="21">
        <f>SUM(B21:B29)</f>
        <v>391000</v>
      </c>
      <c r="C30" s="21">
        <f t="shared" ref="C30:I30" si="3">SUM(C21:C29)</f>
        <v>575400</v>
      </c>
      <c r="D30" s="21">
        <f t="shared" si="3"/>
        <v>309420</v>
      </c>
      <c r="E30" s="21">
        <f t="shared" si="3"/>
        <v>4644000</v>
      </c>
      <c r="F30" s="21">
        <f t="shared" si="3"/>
        <v>224428</v>
      </c>
      <c r="G30" s="21">
        <f t="shared" si="3"/>
        <v>3180900</v>
      </c>
      <c r="H30" s="21">
        <f t="shared" si="3"/>
        <v>2002440</v>
      </c>
      <c r="I30" s="21">
        <f t="shared" si="3"/>
        <v>216000</v>
      </c>
      <c r="J30" s="2"/>
      <c r="K30" s="23" t="s">
        <v>20</v>
      </c>
      <c r="L30" s="26">
        <f>SUM(B30:I30)</f>
        <v>11543588</v>
      </c>
    </row>
    <row r="31" spans="1:12" ht="13.5" thickBot="1"/>
    <row r="32" spans="1:12" ht="16.5" thickBot="1">
      <c r="I32" s="25" t="s">
        <v>21</v>
      </c>
      <c r="J32" s="26">
        <f>SUM(J21:J29)</f>
        <v>11543588</v>
      </c>
    </row>
  </sheetData>
  <mergeCells count="1">
    <mergeCell ref="K5:L5"/>
  </mergeCells>
  <phoneticPr fontId="11" type="noConversion"/>
  <pageMargins left="0.18" right="0.2" top="0.98" bottom="1.0900000000000001" header="0.65" footer="0.6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Anexo</vt:lpstr>
      <vt:lpstr>Becas</vt:lpstr>
      <vt:lpstr>Presupuesto 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</dc:creator>
  <cp:lastModifiedBy>Marcela</cp:lastModifiedBy>
  <cp:lastPrinted>2011-04-11T20:01:27Z</cp:lastPrinted>
  <dcterms:created xsi:type="dcterms:W3CDTF">2011-03-09T12:58:30Z</dcterms:created>
  <dcterms:modified xsi:type="dcterms:W3CDTF">2011-06-08T12:48:36Z</dcterms:modified>
</cp:coreProperties>
</file>